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codeName="ThisWorkbook" autoCompressPictures="0"/>
  <workbookProtection workbookPassword="DFB0" lockStructure="1"/>
  <bookViews>
    <workbookView xWindow="80" yWindow="0" windowWidth="28280" windowHeight="12580" firstSheet="1" activeTab="1"/>
  </bookViews>
  <sheets>
    <sheet name="Input Page" sheetId="2" state="hidden" r:id="rId1"/>
    <sheet name="179 Calc" sheetId="1" r:id="rId2"/>
    <sheet name="Rates" sheetId="3" state="hidden" r:id="rId3"/>
  </sheets>
  <definedNames>
    <definedName name="_xlnm.Print_Area" localSheetId="1">'179 Calc'!$A$1:$D$30</definedName>
    <definedName name="_xlnm.Print_Area" localSheetId="0">'Input Page'!$A$1:$N$58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0" i="2" l="1"/>
  <c r="C9" i="2"/>
  <c r="C13" i="2"/>
  <c r="C12" i="2"/>
  <c r="D17" i="2"/>
  <c r="A17" i="2"/>
  <c r="C8" i="2"/>
  <c r="L28" i="2"/>
  <c r="L30" i="2"/>
  <c r="L32" i="2"/>
  <c r="L29" i="2"/>
  <c r="L31" i="2"/>
  <c r="L33" i="2"/>
  <c r="L34" i="2"/>
  <c r="L35" i="2"/>
  <c r="L27" i="2"/>
  <c r="K7" i="2"/>
  <c r="K5" i="2"/>
  <c r="K3" i="2"/>
  <c r="D9" i="1"/>
  <c r="J36" i="2"/>
  <c r="K12" i="2"/>
  <c r="D11" i="1"/>
  <c r="K15" i="2"/>
  <c r="L18" i="2"/>
  <c r="K17" i="2"/>
  <c r="K20" i="2"/>
  <c r="D13" i="1"/>
  <c r="D15" i="1"/>
  <c r="D17" i="1"/>
  <c r="J24" i="2"/>
  <c r="L21" i="2"/>
  <c r="J25" i="2"/>
  <c r="G24" i="2"/>
  <c r="L24" i="2"/>
  <c r="G25" i="2"/>
  <c r="L25" i="2"/>
  <c r="L26" i="2"/>
  <c r="G36" i="2"/>
  <c r="L36" i="2"/>
  <c r="A36" i="2"/>
  <c r="B37" i="2"/>
</calcChain>
</file>

<file path=xl/sharedStrings.xml><?xml version="1.0" encoding="utf-8"?>
<sst xmlns="http://schemas.openxmlformats.org/spreadsheetml/2006/main" count="80" uniqueCount="59">
  <si>
    <t>Cost of Equipment</t>
  </si>
  <si>
    <t>Section 179 Deduction</t>
  </si>
  <si>
    <t>First year Depreciation Deduction</t>
  </si>
  <si>
    <t>(Year One Write-Off)</t>
  </si>
  <si>
    <t>Total First Year Deduction</t>
  </si>
  <si>
    <t>(Assuming a 35% tax bracket)</t>
  </si>
  <si>
    <t>Lowered Cost of Equipment after Tax Savings</t>
  </si>
  <si>
    <t>Cash Savings on your Equipment Purchase</t>
  </si>
  <si>
    <t>Total Sales</t>
  </si>
  <si>
    <t>Equipment Cost</t>
  </si>
  <si>
    <t>Less Expenses</t>
  </si>
  <si>
    <t>Without Buying Equipment</t>
  </si>
  <si>
    <t>Lease Equipment through LCA</t>
  </si>
  <si>
    <t>Total Federal Tax</t>
  </si>
  <si>
    <t>Less Section 179</t>
  </si>
  <si>
    <t>-</t>
  </si>
  <si>
    <t>=</t>
  </si>
  <si>
    <t>Taxable Income Reduction</t>
  </si>
  <si>
    <t>Federal Income Tax</t>
  </si>
  <si>
    <t>savings off original equipment cost</t>
  </si>
  <si>
    <t>÷</t>
  </si>
  <si>
    <t>lease payments</t>
  </si>
  <si>
    <t>Receive</t>
  </si>
  <si>
    <r>
      <rPr>
        <sz val="9"/>
        <color theme="1"/>
        <rFont val="Calibri"/>
        <family val="2"/>
      </rPr>
      <t>←</t>
    </r>
    <r>
      <rPr>
        <sz val="9"/>
        <color theme="1"/>
        <rFont val="Futura Std Book"/>
        <family val="2"/>
      </rPr>
      <t>Insert Amount Here</t>
    </r>
  </si>
  <si>
    <t>**</t>
  </si>
  <si>
    <t>†</t>
  </si>
  <si>
    <t>*</t>
  </si>
  <si>
    <t>LCA lease with Zero Down, 90-Day Deferred payment</t>
  </si>
  <si>
    <t>Lease Term</t>
  </si>
  <si>
    <t>24 Months</t>
  </si>
  <si>
    <r>
      <rPr>
        <sz val="9"/>
        <color theme="1"/>
        <rFont val="Calibri"/>
        <family val="2"/>
      </rPr>
      <t>←</t>
    </r>
    <r>
      <rPr>
        <sz val="9"/>
        <color theme="1"/>
        <rFont val="Futura Std Book"/>
        <family val="2"/>
      </rPr>
      <t>Choose Term Here</t>
    </r>
  </si>
  <si>
    <t>5-9,999.99</t>
  </si>
  <si>
    <t>10-49,999.99</t>
  </si>
  <si>
    <t>50-99,999.99</t>
  </si>
  <si>
    <t>100-1,000,000</t>
  </si>
  <si>
    <t>36 Months</t>
  </si>
  <si>
    <t>48 Months</t>
  </si>
  <si>
    <t>60 Months</t>
  </si>
  <si>
    <t xml:space="preserve">discount from Uncle Sam, Zero Down, 90-Day Deferred with a great low rate from LCA, and receive </t>
  </si>
  <si>
    <t>the Equipment you need in 2014</t>
  </si>
  <si>
    <t>18 Months</t>
  </si>
  <si>
    <t>39 Months</t>
  </si>
  <si>
    <t>12 Months</t>
  </si>
  <si>
    <t>Zero Down, 90-Day Deferred Lease Option</t>
  </si>
  <si>
    <t>Less Std Depreciation</t>
  </si>
  <si>
    <t>Federal Tax Savings</t>
  </si>
  <si>
    <t>Taxable Income</t>
  </si>
  <si>
    <t xml:space="preserve">*Based on 35% Tax Bracket.  **Based on equipment cost.  †20% FYD based on 5-year life depreciation. 
</t>
  </si>
  <si>
    <t>(20% FYD based on 5-year life depreciation)</t>
  </si>
  <si>
    <t>All information presented is subject to changes at any time by the U.S. Government</t>
  </si>
  <si>
    <t>All applications are subject to credit approval by Lease Corporation of America</t>
  </si>
  <si>
    <t>Lease Corporation of America is not an authorized tax advisor. You must consult your tax advisor or visit www.irs.gov or contact</t>
  </si>
  <si>
    <t>the IRS helpline at 800.829.4933 to confirm if you qualify for this tax benefit.</t>
  </si>
  <si>
    <t>50% Year-One Bonus Depreciation</t>
  </si>
  <si>
    <t>Last revised 12/23/2014</t>
  </si>
  <si>
    <t>Section 179 and LCA Zero Down, 90-Day Deferred promotion expires December 31, 2014</t>
  </si>
  <si>
    <t>←</t>
  </si>
  <si>
    <t>(Input Equipment Cost Above)</t>
  </si>
  <si>
    <t>2016 IRS Section 179 Tax Deduction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</si>
</sst>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Futura Std Book"/>
      <family val="2"/>
    </font>
    <font>
      <b/>
      <sz val="16"/>
      <color theme="1"/>
      <name val="Futura Std Book"/>
      <family val="2"/>
    </font>
    <font>
      <sz val="12"/>
      <color theme="1"/>
      <name val="Futura Std Book"/>
      <family val="2"/>
    </font>
    <font>
      <sz val="9"/>
      <color theme="1"/>
      <name val="Futura Std Book"/>
      <family val="2"/>
    </font>
    <font>
      <sz val="11"/>
      <color theme="1"/>
      <name val="Calibri"/>
      <family val="2"/>
      <scheme val="minor"/>
    </font>
    <font>
      <b/>
      <sz val="14"/>
      <color theme="1"/>
      <name val="Futura Std Book"/>
      <family val="2"/>
    </font>
    <font>
      <sz val="12"/>
      <color theme="1"/>
      <name val="ITC Galliard Std"/>
      <family val="1"/>
    </font>
    <font>
      <sz val="12"/>
      <color rgb="FF000000"/>
      <name val="ITC Galliard Std"/>
      <family val="1"/>
    </font>
    <font>
      <sz val="9"/>
      <color theme="1"/>
      <name val="Calibri"/>
      <family val="2"/>
    </font>
    <font>
      <i/>
      <sz val="12"/>
      <color rgb="FF000000"/>
      <name val="ITC Galliard Std"/>
      <family val="1"/>
    </font>
    <font>
      <i/>
      <sz val="10"/>
      <color theme="1"/>
      <name val="ITC Galliard Std"/>
      <family val="1"/>
    </font>
    <font>
      <b/>
      <sz val="16"/>
      <color rgb="FF004830"/>
      <name val="Futura Std Book"/>
      <family val="2"/>
    </font>
    <font>
      <sz val="11"/>
      <color theme="0"/>
      <name val="Calibri"/>
      <family val="2"/>
      <scheme val="minor"/>
    </font>
    <font>
      <b/>
      <sz val="11"/>
      <color rgb="FF004830"/>
      <name val="Futura Std Book"/>
      <family val="2"/>
    </font>
    <font>
      <sz val="9"/>
      <color theme="0"/>
      <name val="Futura Std Book"/>
      <family val="2"/>
    </font>
    <font>
      <b/>
      <sz val="11"/>
      <color rgb="FFFF0000"/>
      <name val="Futura Std Book"/>
      <family val="2"/>
    </font>
    <font>
      <vertAlign val="superscript"/>
      <sz val="11"/>
      <color theme="1"/>
      <name val="Futura Std Book"/>
      <family val="2"/>
    </font>
    <font>
      <sz val="11"/>
      <color rgb="FFFF0000"/>
      <name val="Futura Std Book"/>
      <family val="2"/>
    </font>
    <font>
      <sz val="10"/>
      <color rgb="FFFF0000"/>
      <name val="Futura Std Book"/>
      <family val="2"/>
    </font>
    <font>
      <sz val="14"/>
      <color theme="1"/>
      <name val="Futura Std Book"/>
      <family val="2"/>
    </font>
    <font>
      <sz val="14"/>
      <color theme="0"/>
      <name val="Futura Std Book"/>
      <family val="2"/>
    </font>
    <font>
      <sz val="11"/>
      <color theme="1"/>
      <name val="Calibri"/>
      <family val="2"/>
    </font>
    <font>
      <sz val="14"/>
      <name val="Futura Std Book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483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66" fontId="1" fillId="0" borderId="0" xfId="0" applyNumberFormat="1" applyFont="1"/>
    <xf numFmtId="166" fontId="1" fillId="0" borderId="0" xfId="0" applyNumberFormat="1" applyFont="1" applyAlignment="1"/>
    <xf numFmtId="0" fontId="1" fillId="0" borderId="0" xfId="0" applyFont="1" applyAlignment="1">
      <alignment horizontal="right"/>
    </xf>
    <xf numFmtId="166" fontId="1" fillId="0" borderId="0" xfId="0" applyNumberFormat="1" applyFont="1" applyAlignment="1">
      <alignment horizontal="left"/>
    </xf>
    <xf numFmtId="0" fontId="8" fillId="0" borderId="0" xfId="0" applyFont="1" applyAlignment="1">
      <alignment horizontal="left" vertical="center" readingOrder="1"/>
    </xf>
    <xf numFmtId="9" fontId="7" fillId="0" borderId="0" xfId="1" applyFont="1" applyBorder="1" applyAlignment="1">
      <alignment horizontal="center" vertical="center" readingOrder="1"/>
    </xf>
    <xf numFmtId="0" fontId="8" fillId="2" borderId="0" xfId="0" applyFont="1" applyFill="1" applyAlignment="1">
      <alignment horizontal="left" vertical="center" readingOrder="1"/>
    </xf>
    <xf numFmtId="0" fontId="1" fillId="2" borderId="0" xfId="0" applyFont="1" applyFill="1"/>
    <xf numFmtId="166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166" fontId="1" fillId="2" borderId="0" xfId="0" applyNumberFormat="1" applyFont="1" applyFill="1"/>
    <xf numFmtId="0" fontId="8" fillId="2" borderId="0" xfId="0" applyFont="1" applyFill="1" applyAlignment="1">
      <alignment horizontal="left" vertical="center" indent="1" readingOrder="1"/>
    </xf>
    <xf numFmtId="0" fontId="8" fillId="0" borderId="0" xfId="0" applyFont="1" applyAlignment="1">
      <alignment horizontal="left" vertical="center" indent="1" readingOrder="1"/>
    </xf>
    <xf numFmtId="9" fontId="7" fillId="2" borderId="0" xfId="1" applyFont="1" applyFill="1" applyBorder="1" applyAlignment="1">
      <alignment horizontal="left" vertical="center" indent="1" readingOrder="1"/>
    </xf>
    <xf numFmtId="166" fontId="1" fillId="0" borderId="0" xfId="0" applyNumberFormat="1" applyFont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0" xfId="0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2" fontId="1" fillId="2" borderId="0" xfId="0" applyNumberFormat="1" applyFont="1" applyFill="1"/>
    <xf numFmtId="0" fontId="8" fillId="3" borderId="0" xfId="0" applyFont="1" applyFill="1" applyAlignment="1">
      <alignment horizontal="left" vertical="center" indent="1" readingOrder="1"/>
    </xf>
    <xf numFmtId="0" fontId="1" fillId="3" borderId="0" xfId="0" applyFont="1" applyFill="1"/>
    <xf numFmtId="0" fontId="1" fillId="3" borderId="0" xfId="0" applyFont="1" applyFill="1" applyAlignment="1">
      <alignment horizontal="right"/>
    </xf>
    <xf numFmtId="166" fontId="1" fillId="3" borderId="0" xfId="0" applyNumberFormat="1" applyFont="1" applyFill="1"/>
    <xf numFmtId="0" fontId="8" fillId="0" borderId="0" xfId="0" applyFont="1" applyAlignment="1">
      <alignment horizontal="left" vertical="top" indent="1" readingOrder="1"/>
    </xf>
    <xf numFmtId="0" fontId="11" fillId="0" borderId="0" xfId="0" applyFont="1" applyAlignment="1">
      <alignment horizontal="right"/>
    </xf>
    <xf numFmtId="166" fontId="4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right"/>
    </xf>
    <xf numFmtId="0" fontId="12" fillId="0" borderId="1" xfId="0" applyFont="1" applyBorder="1" applyAlignment="1"/>
    <xf numFmtId="0" fontId="2" fillId="0" borderId="1" xfId="0" applyFont="1" applyBorder="1" applyAlignment="1"/>
    <xf numFmtId="0" fontId="6" fillId="0" borderId="1" xfId="0" applyFont="1" applyBorder="1" applyAlignment="1"/>
    <xf numFmtId="0" fontId="1" fillId="0" borderId="1" xfId="0" applyFont="1" applyBorder="1" applyAlignment="1"/>
    <xf numFmtId="0" fontId="1" fillId="0" borderId="0" xfId="0" applyFont="1" applyAlignment="1"/>
    <xf numFmtId="0" fontId="12" fillId="0" borderId="1" xfId="0" applyFont="1" applyBorder="1" applyAlignment="1">
      <alignment horizontal="left"/>
    </xf>
    <xf numFmtId="14" fontId="15" fillId="0" borderId="0" xfId="0" applyNumberFormat="1" applyFont="1"/>
    <xf numFmtId="0" fontId="13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7" fillId="0" borderId="0" xfId="0" applyFont="1"/>
    <xf numFmtId="0" fontId="8" fillId="2" borderId="0" xfId="0" applyFont="1" applyFill="1" applyAlignment="1">
      <alignment horizontal="left" readingOrder="1"/>
    </xf>
    <xf numFmtId="0" fontId="1" fillId="3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 indent="1" readingOrder="1"/>
    </xf>
    <xf numFmtId="0" fontId="1" fillId="0" borderId="0" xfId="0" applyFont="1" applyFill="1"/>
    <xf numFmtId="166" fontId="1" fillId="3" borderId="0" xfId="0" applyNumberFormat="1" applyFont="1" applyFill="1" applyAlignment="1"/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166" fontId="1" fillId="3" borderId="0" xfId="0" applyNumberFormat="1" applyFont="1" applyFill="1" applyBorder="1" applyAlignment="1" applyProtection="1">
      <alignment horizontal="right"/>
      <protection locked="0"/>
    </xf>
    <xf numFmtId="166" fontId="4" fillId="3" borderId="0" xfId="0" applyNumberFormat="1" applyFont="1" applyFill="1" applyBorder="1" applyAlignment="1">
      <alignment horizontal="center" vertical="center" wrapText="1"/>
    </xf>
    <xf numFmtId="166" fontId="4" fillId="3" borderId="0" xfId="0" applyNumberFormat="1" applyFont="1" applyFill="1" applyBorder="1" applyAlignment="1">
      <alignment vertical="center" wrapText="1"/>
    </xf>
    <xf numFmtId="0" fontId="16" fillId="3" borderId="0" xfId="0" applyFont="1" applyFill="1" applyAlignment="1">
      <alignment horizontal="center"/>
    </xf>
    <xf numFmtId="14" fontId="15" fillId="3" borderId="0" xfId="0" applyNumberFormat="1" applyFont="1" applyFill="1"/>
    <xf numFmtId="166" fontId="1" fillId="3" borderId="0" xfId="0" applyNumberFormat="1" applyFont="1" applyFill="1" applyAlignment="1">
      <alignment horizontal="right"/>
    </xf>
    <xf numFmtId="166" fontId="19" fillId="3" borderId="0" xfId="0" applyNumberFormat="1" applyFont="1" applyFill="1" applyAlignment="1">
      <alignment horizontal="right"/>
    </xf>
    <xf numFmtId="166" fontId="18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/>
    <xf numFmtId="0" fontId="1" fillId="0" borderId="0" xfId="0" applyFont="1" applyFill="1" applyAlignment="1">
      <alignment horizontal="right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horizontal="left" vertical="top"/>
    </xf>
    <xf numFmtId="165" fontId="1" fillId="0" borderId="0" xfId="2" applyFont="1" applyBorder="1" applyAlignment="1">
      <alignment horizontal="right" vertical="center"/>
    </xf>
    <xf numFmtId="165" fontId="1" fillId="0" borderId="0" xfId="2" applyFont="1" applyBorder="1" applyAlignment="1">
      <alignment horizontal="right"/>
    </xf>
    <xf numFmtId="0" fontId="1" fillId="0" borderId="1" xfId="0" applyFont="1" applyBorder="1"/>
    <xf numFmtId="0" fontId="4" fillId="0" borderId="1" xfId="0" applyFont="1" applyBorder="1" applyAlignment="1">
      <alignment horizontal="left" vertical="top"/>
    </xf>
    <xf numFmtId="165" fontId="1" fillId="0" borderId="1" xfId="2" applyFont="1" applyBorder="1" applyAlignment="1">
      <alignment horizontal="right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/>
    <xf numFmtId="0" fontId="20" fillId="0" borderId="0" xfId="0" applyFont="1" applyAlignment="1">
      <alignment vertical="center" wrapText="1"/>
    </xf>
    <xf numFmtId="0" fontId="20" fillId="0" borderId="0" xfId="0" applyFont="1"/>
    <xf numFmtId="165" fontId="20" fillId="0" borderId="0" xfId="2" applyFont="1" applyBorder="1" applyAlignment="1">
      <alignment horizontal="right" vertical="center" indent="1"/>
    </xf>
    <xf numFmtId="165" fontId="20" fillId="4" borderId="0" xfId="2" applyFont="1" applyFill="1" applyBorder="1" applyAlignment="1">
      <alignment horizontal="right" vertical="center" indent="1"/>
    </xf>
    <xf numFmtId="165" fontId="20" fillId="0" borderId="0" xfId="2" applyFont="1" applyBorder="1" applyAlignment="1">
      <alignment horizontal="right"/>
    </xf>
    <xf numFmtId="0" fontId="22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165" fontId="21" fillId="5" borderId="1" xfId="2" applyFont="1" applyFill="1" applyBorder="1" applyAlignment="1" applyProtection="1">
      <alignment horizontal="right" vertical="center" indent="1"/>
      <protection locked="0"/>
    </xf>
    <xf numFmtId="165" fontId="23" fillId="4" borderId="1" xfId="2" applyFont="1" applyFill="1" applyBorder="1" applyAlignment="1">
      <alignment horizontal="right" vertical="center" indent="1"/>
    </xf>
    <xf numFmtId="0" fontId="14" fillId="0" borderId="0" xfId="0" applyFont="1" applyAlignment="1">
      <alignment horizontal="right" indent="4"/>
    </xf>
    <xf numFmtId="0" fontId="16" fillId="0" borderId="0" xfId="0" applyFont="1" applyAlignment="1">
      <alignment horizontal="center"/>
    </xf>
    <xf numFmtId="166" fontId="1" fillId="2" borderId="1" xfId="0" applyNumberFormat="1" applyFont="1" applyFill="1" applyBorder="1" applyAlignment="1" applyProtection="1">
      <alignment horizontal="right"/>
      <protection locked="0"/>
    </xf>
    <xf numFmtId="166" fontId="1" fillId="0" borderId="0" xfId="0" applyNumberFormat="1" applyFont="1" applyBorder="1" applyAlignment="1">
      <alignment horizontal="right"/>
    </xf>
    <xf numFmtId="166" fontId="4" fillId="0" borderId="0" xfId="0" applyNumberFormat="1" applyFont="1" applyBorder="1" applyAlignment="1">
      <alignment horizontal="left" vertical="center" wrapText="1" indent="1"/>
    </xf>
    <xf numFmtId="166" fontId="1" fillId="0" borderId="0" xfId="0" applyNumberFormat="1" applyFont="1" applyAlignment="1">
      <alignment horizontal="right"/>
    </xf>
    <xf numFmtId="0" fontId="10" fillId="0" borderId="0" xfId="0" applyFont="1" applyAlignment="1">
      <alignment horizontal="left" vertical="center" wrapText="1" indent="1" readingOrder="1"/>
    </xf>
    <xf numFmtId="0" fontId="10" fillId="0" borderId="0" xfId="0" applyFont="1" applyAlignment="1">
      <alignment horizontal="left" vertical="center" indent="1" readingOrder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3" borderId="0" xfId="0" applyFont="1" applyFill="1" applyAlignment="1">
      <alignment horizontal="center"/>
    </xf>
    <xf numFmtId="166" fontId="1" fillId="2" borderId="0" xfId="0" applyNumberFormat="1" applyFont="1" applyFill="1" applyAlignment="1">
      <alignment horizontal="right"/>
    </xf>
    <xf numFmtId="166" fontId="4" fillId="0" borderId="0" xfId="0" applyNumberFormat="1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66" fontId="18" fillId="3" borderId="0" xfId="0" applyNumberFormat="1" applyFont="1" applyFill="1" applyAlignment="1">
      <alignment horizontal="right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483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9525</xdr:colOff>
      <xdr:row>1</xdr:row>
      <xdr:rowOff>47857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04275" cy="1397232"/>
        </a:xfrm>
        <a:prstGeom prst="rect">
          <a:avLst/>
        </a:prstGeom>
      </xdr:spPr>
    </xdr:pic>
    <xdr:clientData/>
  </xdr:twoCellAnchor>
  <xdr:twoCellAnchor editAs="oneCell">
    <xdr:from>
      <xdr:col>0</xdr:col>
      <xdr:colOff>19354</xdr:colOff>
      <xdr:row>44</xdr:row>
      <xdr:rowOff>190500</xdr:rowOff>
    </xdr:from>
    <xdr:to>
      <xdr:col>13</xdr:col>
      <xdr:colOff>682129</xdr:colOff>
      <xdr:row>56</xdr:row>
      <xdr:rowOff>189276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54" y="9067800"/>
          <a:ext cx="8806650" cy="25038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9525</xdr:colOff>
      <xdr:row>1</xdr:row>
      <xdr:rowOff>149792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934200" cy="110229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18</xdr:row>
      <xdr:rowOff>133351</xdr:rowOff>
    </xdr:from>
    <xdr:to>
      <xdr:col>4</xdr:col>
      <xdr:colOff>6477</xdr:colOff>
      <xdr:row>29</xdr:row>
      <xdr:rowOff>8473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72226"/>
          <a:ext cx="6931152" cy="19706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O58"/>
  <sheetViews>
    <sheetView showGridLines="0" workbookViewId="0">
      <selection activeCell="C8" sqref="C8:D8"/>
    </sheetView>
  </sheetViews>
  <sheetFormatPr baseColWidth="10" defaultColWidth="10.33203125" defaultRowHeight="15" x14ac:dyDescent="0"/>
  <cols>
    <col min="1" max="1" width="10.33203125" style="1"/>
    <col min="2" max="2" width="10.33203125" style="1" customWidth="1"/>
    <col min="3" max="5" width="10.33203125" style="1"/>
    <col min="6" max="6" width="9.6640625" style="1" customWidth="1"/>
    <col min="7" max="8" width="10.33203125" style="1"/>
    <col min="9" max="9" width="2.5" style="1" customWidth="1"/>
    <col min="10" max="10" width="14" style="1" customWidth="1"/>
    <col min="11" max="11" width="2.83203125" style="1" customWidth="1"/>
    <col min="12" max="12" width="14.1640625" style="1" customWidth="1"/>
    <col min="13" max="13" width="7" style="1" customWidth="1"/>
    <col min="14" max="16384" width="10.33203125" style="1"/>
  </cols>
  <sheetData>
    <row r="1" spans="1:15" ht="106.5" customHeight="1">
      <c r="H1" s="85" t="s">
        <v>43</v>
      </c>
      <c r="I1" s="85"/>
      <c r="J1" s="85"/>
      <c r="K1" s="85"/>
      <c r="L1" s="85"/>
      <c r="M1" s="85"/>
      <c r="N1" s="85"/>
    </row>
    <row r="2" spans="1:15" ht="49.5" customHeight="1">
      <c r="A2" s="38" t="s">
        <v>11</v>
      </c>
      <c r="B2" s="39"/>
      <c r="C2" s="40"/>
      <c r="D2" s="41"/>
      <c r="E2" s="41"/>
      <c r="F2" s="41"/>
      <c r="G2" s="42"/>
      <c r="H2" s="43" t="s">
        <v>12</v>
      </c>
      <c r="I2" s="39"/>
      <c r="J2" s="39"/>
      <c r="K2" s="39"/>
      <c r="L2" s="41"/>
      <c r="M2" s="41"/>
      <c r="N2" s="41"/>
    </row>
    <row r="3" spans="1:15" ht="20" customHeight="1">
      <c r="A3" s="1" t="s">
        <v>8</v>
      </c>
      <c r="C3" s="87">
        <v>1125000</v>
      </c>
      <c r="D3" s="87"/>
      <c r="E3" s="89" t="s">
        <v>23</v>
      </c>
      <c r="F3" s="89"/>
      <c r="H3" s="46" t="s">
        <v>8</v>
      </c>
      <c r="I3" s="42"/>
      <c r="J3" s="42"/>
      <c r="K3" s="88">
        <f>C3</f>
        <v>1125000</v>
      </c>
      <c r="L3" s="88"/>
      <c r="M3" s="35"/>
      <c r="N3" s="35"/>
      <c r="O3" s="35"/>
    </row>
    <row r="4" spans="1:15" ht="18" customHeight="1">
      <c r="C4" s="25"/>
      <c r="D4" s="10"/>
      <c r="E4" s="22"/>
      <c r="F4" s="23"/>
      <c r="H4" s="46"/>
      <c r="I4" s="42"/>
      <c r="J4" s="42"/>
      <c r="K4" s="36"/>
      <c r="L4" s="24"/>
      <c r="M4" s="22"/>
      <c r="N4" s="23"/>
    </row>
    <row r="5" spans="1:15" ht="20" customHeight="1">
      <c r="A5" s="1" t="s">
        <v>10</v>
      </c>
      <c r="C5" s="87">
        <v>1100000</v>
      </c>
      <c r="D5" s="87"/>
      <c r="E5" s="89" t="s">
        <v>23</v>
      </c>
      <c r="F5" s="89"/>
      <c r="H5" s="46" t="s">
        <v>10</v>
      </c>
      <c r="I5" s="42"/>
      <c r="J5" s="42"/>
      <c r="K5" s="88">
        <f>C5</f>
        <v>1100000</v>
      </c>
      <c r="L5" s="88"/>
      <c r="M5" s="35"/>
      <c r="N5" s="35"/>
      <c r="O5" s="35"/>
    </row>
    <row r="6" spans="1:15" ht="18" customHeight="1">
      <c r="C6" s="25"/>
      <c r="D6" s="10"/>
      <c r="E6" s="22"/>
      <c r="F6" s="23"/>
      <c r="H6" s="46"/>
      <c r="I6" s="42"/>
      <c r="J6" s="42"/>
      <c r="K6" s="36"/>
      <c r="L6" s="24"/>
      <c r="M6" s="22"/>
      <c r="N6" s="23"/>
    </row>
    <row r="7" spans="1:15" ht="20" customHeight="1">
      <c r="A7" s="1" t="s">
        <v>9</v>
      </c>
      <c r="C7" s="87">
        <v>1000000</v>
      </c>
      <c r="D7" s="87"/>
      <c r="E7" s="89" t="s">
        <v>23</v>
      </c>
      <c r="F7" s="89"/>
      <c r="H7" s="46" t="s">
        <v>9</v>
      </c>
      <c r="I7" s="42"/>
      <c r="J7" s="42"/>
      <c r="K7" s="88">
        <f>C7</f>
        <v>1000000</v>
      </c>
      <c r="L7" s="88"/>
      <c r="M7" s="35"/>
      <c r="N7" s="35"/>
      <c r="O7" s="35"/>
    </row>
    <row r="8" spans="1:15" ht="18" customHeight="1">
      <c r="C8" s="94" t="str">
        <f>IF(AND(C7&gt;=2000,C7&lt;=1000000),"","Not Valid Equipment Cost")</f>
        <v/>
      </c>
      <c r="D8" s="94"/>
      <c r="H8" s="46"/>
      <c r="I8" s="42"/>
      <c r="J8" s="42"/>
      <c r="K8" s="10"/>
      <c r="L8" s="10"/>
    </row>
    <row r="9" spans="1:15" ht="20" customHeight="1">
      <c r="A9" s="1" t="s">
        <v>46</v>
      </c>
      <c r="C9" s="90">
        <f>IF((C10&lt;0),0,C10)</f>
        <v>25000</v>
      </c>
      <c r="D9" s="90"/>
      <c r="E9" s="9"/>
      <c r="H9" s="46" t="s">
        <v>28</v>
      </c>
      <c r="I9" s="42"/>
      <c r="J9" s="42"/>
      <c r="K9" s="87" t="s">
        <v>37</v>
      </c>
      <c r="L9" s="87"/>
      <c r="M9" s="97" t="s">
        <v>30</v>
      </c>
      <c r="N9" s="97"/>
      <c r="O9" s="35"/>
    </row>
    <row r="10" spans="1:15" s="30" customFormat="1" ht="20" hidden="1" customHeight="1">
      <c r="C10" s="100">
        <f>(C3-C5)</f>
        <v>25000</v>
      </c>
      <c r="D10" s="100"/>
      <c r="E10" s="53"/>
      <c r="H10" s="54"/>
      <c r="I10" s="55"/>
      <c r="J10" s="55"/>
      <c r="K10" s="56"/>
      <c r="L10" s="56"/>
      <c r="M10" s="57"/>
      <c r="N10" s="57"/>
      <c r="O10" s="58"/>
    </row>
    <row r="11" spans="1:15" ht="18" customHeight="1">
      <c r="C11" s="10"/>
      <c r="D11" s="10"/>
      <c r="H11" s="42"/>
      <c r="I11" s="42"/>
      <c r="J11" s="42"/>
      <c r="K11" s="42"/>
      <c r="L11" s="42"/>
    </row>
    <row r="12" spans="1:15" ht="20" customHeight="1">
      <c r="A12" s="1" t="s">
        <v>13</v>
      </c>
      <c r="C12" s="90">
        <f>IF((C13&lt;0),0,C13)</f>
        <v>8750</v>
      </c>
      <c r="D12" s="90"/>
      <c r="E12" s="9" t="s">
        <v>26</v>
      </c>
      <c r="H12" s="46" t="s">
        <v>14</v>
      </c>
      <c r="I12" s="42"/>
      <c r="J12" s="42"/>
      <c r="K12" s="88">
        <f>'179 Calc'!D7</f>
        <v>14000</v>
      </c>
      <c r="L12" s="88"/>
      <c r="M12" s="35" t="s">
        <v>24</v>
      </c>
      <c r="N12" s="35"/>
      <c r="O12" s="35"/>
    </row>
    <row r="13" spans="1:15" s="30" customFormat="1" ht="18" hidden="1" customHeight="1">
      <c r="C13" s="100">
        <f>(C9*0.35)</f>
        <v>8750</v>
      </c>
      <c r="D13" s="100"/>
      <c r="H13" s="54"/>
      <c r="I13" s="55"/>
      <c r="J13" s="55"/>
      <c r="K13" s="31"/>
      <c r="L13" s="31"/>
    </row>
    <row r="14" spans="1:15" s="52" customFormat="1" ht="18" customHeight="1">
      <c r="C14" s="63"/>
      <c r="D14" s="63"/>
      <c r="H14" s="64"/>
      <c r="I14" s="65"/>
      <c r="J14" s="65"/>
      <c r="K14" s="66"/>
      <c r="L14" s="66"/>
    </row>
    <row r="15" spans="1:15" ht="20" customHeight="1">
      <c r="H15" s="93" t="s">
        <v>44</v>
      </c>
      <c r="I15" s="93"/>
      <c r="J15" s="93"/>
      <c r="K15" s="90">
        <f>'179 Calc'!D11</f>
        <v>0</v>
      </c>
      <c r="L15" s="90"/>
      <c r="M15" s="48" t="s">
        <v>25</v>
      </c>
    </row>
    <row r="16" spans="1:15" ht="18" customHeight="1">
      <c r="H16" s="46"/>
      <c r="I16" s="47"/>
      <c r="J16" s="46"/>
      <c r="K16" s="37"/>
      <c r="L16" s="37"/>
    </row>
    <row r="17" spans="1:14" ht="20" customHeight="1">
      <c r="A17" s="86" t="str">
        <f ca="1">IF(E17&lt;D17, "Proposal Has Expired", "")</f>
        <v>Proposal Has Expired</v>
      </c>
      <c r="B17" s="86"/>
      <c r="C17" s="86"/>
      <c r="D17" s="44">
        <f ca="1">TODAY()</f>
        <v>42422</v>
      </c>
      <c r="E17" s="44">
        <v>42005</v>
      </c>
      <c r="H17" s="46" t="s">
        <v>46</v>
      </c>
      <c r="I17" s="42"/>
      <c r="J17" s="42"/>
      <c r="K17" s="90">
        <f>IF((C9&lt;=(K12+K15)),0,L18)</f>
        <v>11000</v>
      </c>
      <c r="L17" s="90"/>
    </row>
    <row r="18" spans="1:14" s="30" customFormat="1" ht="20" hidden="1" customHeight="1">
      <c r="A18" s="59"/>
      <c r="B18" s="59"/>
      <c r="C18" s="59"/>
      <c r="D18" s="60"/>
      <c r="E18" s="60"/>
      <c r="H18" s="54"/>
      <c r="I18" s="55"/>
      <c r="J18" s="55"/>
      <c r="K18" s="61"/>
      <c r="L18" s="62">
        <f>IF((K12+K15&lt;=C9),((K3-K5)-K12)-K15,IF((K12+K15&gt;=C9),C9))</f>
        <v>11000</v>
      </c>
    </row>
    <row r="19" spans="1:14" ht="18" customHeight="1">
      <c r="H19" s="46"/>
      <c r="I19" s="42"/>
      <c r="J19" s="42"/>
      <c r="K19" s="10"/>
      <c r="L19" s="10"/>
    </row>
    <row r="20" spans="1:14" ht="20" customHeight="1">
      <c r="H20" s="46" t="s">
        <v>13</v>
      </c>
      <c r="I20" s="42"/>
      <c r="J20" s="42"/>
      <c r="K20" s="90">
        <f>K17*0.35</f>
        <v>3849.9999999999995</v>
      </c>
      <c r="L20" s="90"/>
      <c r="M20" s="1" t="s">
        <v>26</v>
      </c>
    </row>
    <row r="21" spans="1:14" s="30" customFormat="1" ht="20" hidden="1" customHeight="1">
      <c r="A21" s="59"/>
      <c r="B21" s="59"/>
      <c r="C21" s="59"/>
      <c r="D21" s="60"/>
      <c r="E21" s="60"/>
      <c r="H21" s="54"/>
      <c r="I21" s="55"/>
      <c r="J21" s="55"/>
      <c r="K21" s="61"/>
      <c r="L21" s="62">
        <f>L18*0.35</f>
        <v>3849.9999999999995</v>
      </c>
    </row>
    <row r="24" spans="1:14" ht="18" customHeight="1">
      <c r="A24" s="19" t="s">
        <v>17</v>
      </c>
      <c r="B24" s="15"/>
      <c r="C24" s="15"/>
      <c r="D24" s="98"/>
      <c r="E24" s="98"/>
      <c r="F24" s="98"/>
      <c r="G24" s="96">
        <f>C9</f>
        <v>25000</v>
      </c>
      <c r="H24" s="96"/>
      <c r="I24" s="26" t="s">
        <v>15</v>
      </c>
      <c r="J24" s="16">
        <f>L18</f>
        <v>11000</v>
      </c>
      <c r="K24" s="17" t="s">
        <v>16</v>
      </c>
      <c r="L24" s="18">
        <f>G24-J24</f>
        <v>14000</v>
      </c>
      <c r="M24" s="15"/>
      <c r="N24" s="15"/>
    </row>
    <row r="25" spans="1:14" ht="18" customHeight="1">
      <c r="A25" s="20" t="s">
        <v>18</v>
      </c>
      <c r="D25" s="99"/>
      <c r="E25" s="99"/>
      <c r="F25" s="99"/>
      <c r="G25" s="90">
        <f>C12</f>
        <v>8750</v>
      </c>
      <c r="H25" s="90"/>
      <c r="I25" s="27" t="s">
        <v>15</v>
      </c>
      <c r="J25" s="11">
        <f>L21</f>
        <v>3849.9999999999995</v>
      </c>
      <c r="K25" s="10" t="s">
        <v>16</v>
      </c>
      <c r="L25" s="8">
        <f>G25-J25</f>
        <v>4900</v>
      </c>
    </row>
    <row r="26" spans="1:14" ht="18" customHeight="1">
      <c r="A26" s="19" t="s">
        <v>45</v>
      </c>
      <c r="B26" s="15"/>
      <c r="C26" s="98"/>
      <c r="D26" s="98"/>
      <c r="E26" s="98"/>
      <c r="F26" s="98"/>
      <c r="G26" s="98"/>
      <c r="H26" s="98"/>
      <c r="I26" s="98"/>
      <c r="J26" s="98"/>
      <c r="K26" s="17" t="s">
        <v>16</v>
      </c>
      <c r="L26" s="18">
        <f>IF((L25=0), C13, L25)</f>
        <v>4900</v>
      </c>
      <c r="M26" s="15"/>
      <c r="N26" s="15"/>
    </row>
    <row r="27" spans="1:14" ht="18" customHeight="1">
      <c r="A27" s="20" t="s">
        <v>27</v>
      </c>
      <c r="K27" s="10" t="s">
        <v>16</v>
      </c>
      <c r="L27" s="8">
        <f>IF(L35&gt;=75,L35,"Not Available")</f>
        <v>20810</v>
      </c>
    </row>
    <row r="28" spans="1:14" s="30" customFormat="1" ht="18" hidden="1" customHeight="1">
      <c r="A28" s="29"/>
      <c r="H28" s="95" t="s">
        <v>42</v>
      </c>
      <c r="I28" s="95"/>
      <c r="J28" s="95"/>
      <c r="K28" s="31"/>
      <c r="L28" s="32" t="str">
        <f>IF(AND(C8="",C7&gt;=5000,C7&lt;=9999.99,K9="12 Months"),C7*Rates!B2,IF(AND(C8="",C7&gt;=10000,C7&lt;=49999.99,K9="12 Months"),C7*Rates!B3,IF(AND(C8="",C7&gt;=50000,C7&lt;=99999.99,K9="12 Months"),C7*Rates!B4,IF(AND(C8="",C7&gt;=100000,C7&lt;=1000000,K9="12 Months"),C7*Rates!B5,"Call for Pricing"))))</f>
        <v>Call for Pricing</v>
      </c>
    </row>
    <row r="29" spans="1:14" s="30" customFormat="1" ht="18" hidden="1" customHeight="1">
      <c r="A29" s="29"/>
      <c r="H29" s="95" t="s">
        <v>40</v>
      </c>
      <c r="I29" s="95"/>
      <c r="J29" s="95"/>
      <c r="K29" s="31"/>
      <c r="L29" s="32" t="str">
        <f>IF(AND(C8="",C7&gt;=5000,C7&lt;=9999.99,K9="18 Months"),C7*Rates!C2,IF(AND(C8="",C7&gt;=10000,C7&lt;=49999.99,K9="18 Months"),C7*Rates!C3,IF(AND(C8="",C7&gt;=50000,C7&lt;=99999.99,K9="18 Months"),C7*Rates!C4,IF(AND(C8="",C7&gt;=100000,C7&lt;=1000000,K9="18 Months"),C7*Rates!C5,"Call for Pricing"))))</f>
        <v>Call for Pricing</v>
      </c>
    </row>
    <row r="30" spans="1:14" s="30" customFormat="1" ht="18" hidden="1" customHeight="1">
      <c r="A30" s="29"/>
      <c r="H30" s="95" t="s">
        <v>29</v>
      </c>
      <c r="I30" s="95"/>
      <c r="J30" s="95"/>
      <c r="K30" s="31"/>
      <c r="L30" s="32" t="str">
        <f>IF(AND(C8="",C7&gt;=5000,C7&lt;=9999.99,K9="24 Months"),C7*Rates!D2,IF(AND(C8="",C7&gt;=10000,C7&lt;=49999.99,K9="24 Months"),C7*Rates!D3,IF(AND(C8="",C7&gt;=50000,C7&lt;=99999.99,K9="24 Months"),C7*Rates!D4,IF(AND(C8="",C7&gt;=100000,C7&lt;=1000000,K9="24 Months"),C7*Rates!D5,"Call for Pricing"))))</f>
        <v>Call for Pricing</v>
      </c>
    </row>
    <row r="31" spans="1:14" s="30" customFormat="1" ht="18" hidden="1" customHeight="1">
      <c r="A31" s="29"/>
      <c r="H31" s="95" t="s">
        <v>35</v>
      </c>
      <c r="I31" s="95"/>
      <c r="J31" s="95"/>
      <c r="K31" s="31"/>
      <c r="L31" s="32" t="str">
        <f>IF(AND(C8="",C7&gt;=5000,C7&lt;=9999.99,K9="36 Months"),C7*Rates!E2,IF(AND(C8="",C7&gt;=10000,C7&lt;=49999.99,K9="36 Months"),C7*Rates!E3,IF(AND(C8="",C7&gt;=50000,C7&lt;=99999.99,K9="36 Months"),C7*Rates!E4,IF(AND(C8="",C7&gt;=100000,C7&lt;=1000000,K9="36 Months"),C7*Rates!E5,"Call for Pricing"))))</f>
        <v>Call for Pricing</v>
      </c>
    </row>
    <row r="32" spans="1:14" s="30" customFormat="1" ht="18" hidden="1" customHeight="1">
      <c r="A32" s="29"/>
      <c r="H32" s="95" t="s">
        <v>41</v>
      </c>
      <c r="I32" s="95"/>
      <c r="J32" s="95"/>
      <c r="K32" s="31"/>
      <c r="L32" s="32" t="str">
        <f>IF(AND(C8="",C7&gt;=5000,C7&lt;=9999.99,K9="39 Months"),C7*Rates!F2,IF(AND(C8="",C7&gt;=10000,C7&lt;=49999.99,K9="39 Months"),C7*Rates!F3,IF(AND(C8="",C7&gt;=50000,C7&lt;=99999.99,K9="39 Months"),C7*Rates!F4,IF(AND(C8="",C7&gt;=100000,C7&lt;=1000000,K9="39 Months"),C7*Rates!F5,"Call for Pricing"))))</f>
        <v>Call for Pricing</v>
      </c>
    </row>
    <row r="33" spans="1:14" s="30" customFormat="1" ht="18" hidden="1" customHeight="1">
      <c r="A33" s="29"/>
      <c r="H33" s="95" t="s">
        <v>36</v>
      </c>
      <c r="I33" s="95"/>
      <c r="J33" s="95"/>
      <c r="K33" s="31"/>
      <c r="L33" s="32" t="str">
        <f>IF(AND(C8="",C7&gt;=5000,C7&lt;=9999.99,K9="48 Months"),C7*Rates!G2,IF(AND(C8="",C7&gt;=10000,C7&lt;=49999.99,K9="48 Months"),C7*Rates!G3,IF(AND(C8="",C7&gt;=50000,C7&lt;=99999.99,K9="48 Months"),C7*Rates!G4,IF(AND(C8="",C7&gt;=100000,C7&lt;=1000000,K9="48 Months"),C7*Rates!G5,"Call for Pricing"))))</f>
        <v>Call for Pricing</v>
      </c>
    </row>
    <row r="34" spans="1:14" s="30" customFormat="1" ht="18" hidden="1" customHeight="1">
      <c r="A34" s="29"/>
      <c r="H34" s="95" t="s">
        <v>37</v>
      </c>
      <c r="I34" s="95"/>
      <c r="J34" s="95"/>
      <c r="K34" s="31"/>
      <c r="L34" s="32">
        <f>IF(AND(C8="",C7&gt;=5000,C7&lt;=9999.99,K9="60 Months"),C7*Rates!H2,IF(AND(C8="",C7&gt;=10000,C7&lt;=49999.99,K9="60 Months"),C7*Rates!H3,IF(AND(C8="",C7&gt;=50000,C7&lt;=99999.99,K9="60 Months"),C7*Rates!H4,IF(AND(C8="",C7&gt;=100000,C7&lt;=1000000,K9="60 Months"),C7*Rates!H5,"Call for Pricing"))))</f>
        <v>20810</v>
      </c>
    </row>
    <row r="35" spans="1:14" s="30" customFormat="1" ht="18" hidden="1" customHeight="1">
      <c r="A35" s="29"/>
      <c r="H35" s="50"/>
      <c r="I35" s="50"/>
      <c r="J35" s="50"/>
      <c r="K35" s="31"/>
      <c r="L35" s="32">
        <f>SUM(L28:L34)</f>
        <v>20810</v>
      </c>
    </row>
    <row r="36" spans="1:14" ht="18" customHeight="1">
      <c r="A36" s="21">
        <f>L26/K7</f>
        <v>4.8999999999999998E-3</v>
      </c>
      <c r="B36" s="14" t="s">
        <v>19</v>
      </c>
      <c r="C36" s="15"/>
      <c r="D36" s="15"/>
      <c r="E36" s="15"/>
      <c r="F36" s="15"/>
      <c r="G36" s="96">
        <f>L26</f>
        <v>4900</v>
      </c>
      <c r="H36" s="96"/>
      <c r="I36" s="15" t="s">
        <v>20</v>
      </c>
      <c r="J36" s="18">
        <f>L27</f>
        <v>20810</v>
      </c>
      <c r="K36" s="17" t="s">
        <v>16</v>
      </c>
      <c r="L36" s="28">
        <f>G36/J36</f>
        <v>0.23546371936568958</v>
      </c>
      <c r="M36" s="49" t="s">
        <v>21</v>
      </c>
      <c r="N36" s="15"/>
    </row>
    <row r="37" spans="1:14" ht="18" customHeight="1">
      <c r="A37" s="20" t="s">
        <v>22</v>
      </c>
      <c r="B37" s="13">
        <f>A36</f>
        <v>4.8999999999999998E-3</v>
      </c>
      <c r="C37" s="12" t="s">
        <v>38</v>
      </c>
    </row>
    <row r="38" spans="1:14" ht="18" customHeight="1">
      <c r="A38" s="33" t="s">
        <v>39</v>
      </c>
      <c r="B38" s="13"/>
      <c r="C38" s="12"/>
    </row>
    <row r="39" spans="1:14" ht="18" customHeight="1">
      <c r="A39" s="19" t="s">
        <v>55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18" customHeight="1">
      <c r="A40" s="51" t="s">
        <v>49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</row>
    <row r="41" spans="1:14" ht="18" customHeight="1">
      <c r="A41" s="19" t="s">
        <v>50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</row>
    <row r="42" spans="1:14" ht="18" customHeight="1">
      <c r="A42" s="51" t="s">
        <v>51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</row>
    <row r="43" spans="1:14" ht="18" customHeight="1">
      <c r="A43" s="51" t="s">
        <v>52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</row>
    <row r="44" spans="1:14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</row>
    <row r="45" spans="1:14" ht="16">
      <c r="A45" s="91" t="s">
        <v>47</v>
      </c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54" spans="14:14" ht="31.5" customHeight="1"/>
    <row r="58" spans="14:14">
      <c r="N58" s="34" t="s">
        <v>54</v>
      </c>
    </row>
  </sheetData>
  <sheetProtection selectLockedCells="1"/>
  <mergeCells count="37">
    <mergeCell ref="H34:J34"/>
    <mergeCell ref="M9:N9"/>
    <mergeCell ref="E7:F7"/>
    <mergeCell ref="K7:L7"/>
    <mergeCell ref="G25:H25"/>
    <mergeCell ref="C26:J26"/>
    <mergeCell ref="D24:F24"/>
    <mergeCell ref="D25:F25"/>
    <mergeCell ref="H32:J32"/>
    <mergeCell ref="H29:J29"/>
    <mergeCell ref="H28:J28"/>
    <mergeCell ref="C10:D10"/>
    <mergeCell ref="C13:D13"/>
    <mergeCell ref="A45:N45"/>
    <mergeCell ref="C5:D5"/>
    <mergeCell ref="C7:D7"/>
    <mergeCell ref="C9:D9"/>
    <mergeCell ref="C12:D12"/>
    <mergeCell ref="K20:L20"/>
    <mergeCell ref="H15:J15"/>
    <mergeCell ref="K9:L9"/>
    <mergeCell ref="C8:D8"/>
    <mergeCell ref="H30:J30"/>
    <mergeCell ref="H31:J31"/>
    <mergeCell ref="G36:H36"/>
    <mergeCell ref="K12:L12"/>
    <mergeCell ref="K15:L15"/>
    <mergeCell ref="G24:H24"/>
    <mergeCell ref="H33:J33"/>
    <mergeCell ref="H1:N1"/>
    <mergeCell ref="A17:C17"/>
    <mergeCell ref="C3:D3"/>
    <mergeCell ref="K3:L3"/>
    <mergeCell ref="E3:F3"/>
    <mergeCell ref="E5:F5"/>
    <mergeCell ref="K17:L17"/>
    <mergeCell ref="K5:L5"/>
  </mergeCells>
  <dataValidations count="2">
    <dataValidation type="list" showInputMessage="1" showErrorMessage="1" sqref="K9:L10">
      <formula1>"12 Months, 18 Months, 24 Months, 36 Months, 39 Months, 48 Months, 60 Months"</formula1>
    </dataValidation>
    <dataValidation type="decimal" allowBlank="1" showErrorMessage="1" errorTitle="Equipment Cost" error="Equipment Cost must be between $2,000.00 &amp; $1,000,000.  Please contact your LCA Account Executive for pricing outside this range." sqref="C7:D7">
      <formula1>2000</formula1>
      <formula2>1000000</formula2>
    </dataValidation>
  </dataValidations>
  <printOptions horizontalCentered="1"/>
  <pageMargins left="0.25" right="0.25" top="0.75" bottom="0.75" header="0.3" footer="0.3"/>
  <pageSetup scale="75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G19"/>
  <sheetViews>
    <sheetView showGridLines="0" tabSelected="1" workbookViewId="0">
      <selection activeCell="D6" sqref="D6"/>
    </sheetView>
  </sheetViews>
  <sheetFormatPr baseColWidth="10" defaultColWidth="8.83203125" defaultRowHeight="15" x14ac:dyDescent="0"/>
  <cols>
    <col min="1" max="1" width="5.5" style="1" customWidth="1"/>
    <col min="2" max="2" width="56.6640625" style="2" bestFit="1" customWidth="1"/>
    <col min="3" max="3" width="5.5" style="1" customWidth="1"/>
    <col min="4" max="4" width="36" style="3" customWidth="1"/>
    <col min="5" max="5" width="5.5" style="1" customWidth="1"/>
    <col min="6" max="6" width="28.5" style="1" customWidth="1"/>
    <col min="7" max="7" width="35.5" style="1" customWidth="1"/>
    <col min="8" max="16384" width="8.83203125" style="1"/>
  </cols>
  <sheetData>
    <row r="1" spans="1:7" ht="75" customHeight="1"/>
    <row r="2" spans="1:7" ht="12.75" customHeight="1">
      <c r="B2" s="4"/>
      <c r="D2" s="6"/>
      <c r="F2" s="4"/>
      <c r="G2" s="7"/>
    </row>
    <row r="3" spans="1:7" ht="21">
      <c r="B3" s="102" t="s">
        <v>58</v>
      </c>
      <c r="C3" s="102"/>
      <c r="D3" s="102"/>
      <c r="F3" s="67"/>
      <c r="G3" s="67"/>
    </row>
    <row r="4" spans="1:7" ht="26.25" customHeight="1">
      <c r="B4" s="4"/>
      <c r="D4" s="6"/>
      <c r="F4" s="4"/>
      <c r="G4" s="7"/>
    </row>
    <row r="5" spans="1:7" ht="26.25" customHeight="1">
      <c r="A5" s="71"/>
      <c r="B5" s="74" t="s">
        <v>0</v>
      </c>
      <c r="C5" s="75"/>
      <c r="D5" s="83">
        <v>14000</v>
      </c>
      <c r="E5" s="81" t="s">
        <v>56</v>
      </c>
    </row>
    <row r="6" spans="1:7" ht="26.25" customHeight="1">
      <c r="B6" s="76"/>
      <c r="C6" s="77"/>
      <c r="D6" s="82" t="s">
        <v>57</v>
      </c>
      <c r="F6" s="4"/>
      <c r="G6" s="7"/>
    </row>
    <row r="7" spans="1:7" ht="26.25" customHeight="1">
      <c r="B7" s="76" t="s">
        <v>1</v>
      </c>
      <c r="C7" s="77"/>
      <c r="D7" s="79">
        <v>14000</v>
      </c>
      <c r="F7" s="4"/>
    </row>
    <row r="8" spans="1:7" ht="26.25" customHeight="1">
      <c r="B8" s="68" t="s">
        <v>3</v>
      </c>
      <c r="D8" s="69"/>
      <c r="F8" s="4"/>
      <c r="G8" s="5"/>
    </row>
    <row r="9" spans="1:7" ht="26.25" customHeight="1">
      <c r="B9" s="76" t="s">
        <v>53</v>
      </c>
      <c r="C9" s="77"/>
      <c r="D9" s="79">
        <f>(D5-D7)*0.5</f>
        <v>0</v>
      </c>
      <c r="F9" s="101"/>
    </row>
    <row r="10" spans="1:7" ht="26.25" customHeight="1">
      <c r="B10" s="76"/>
      <c r="C10" s="77"/>
      <c r="D10" s="78"/>
      <c r="F10" s="101"/>
    </row>
    <row r="11" spans="1:7" ht="26.25" customHeight="1">
      <c r="B11" s="76" t="s">
        <v>2</v>
      </c>
      <c r="C11" s="77"/>
      <c r="D11" s="79">
        <f>D9*0.2</f>
        <v>0</v>
      </c>
    </row>
    <row r="12" spans="1:7" ht="26.25" customHeight="1">
      <c r="A12" s="71"/>
      <c r="B12" s="72" t="s">
        <v>48</v>
      </c>
      <c r="C12" s="71"/>
      <c r="D12" s="73"/>
    </row>
    <row r="13" spans="1:7" ht="26.25" customHeight="1">
      <c r="B13" s="76" t="s">
        <v>4</v>
      </c>
      <c r="C13" s="77"/>
      <c r="D13" s="79">
        <f>D7+D9+D11</f>
        <v>14000</v>
      </c>
    </row>
    <row r="14" spans="1:7" ht="26.25" customHeight="1">
      <c r="B14" s="77"/>
      <c r="C14" s="77"/>
      <c r="D14" s="80"/>
    </row>
    <row r="15" spans="1:7" ht="26.25" customHeight="1">
      <c r="B15" s="76" t="s">
        <v>7</v>
      </c>
      <c r="C15" s="77"/>
      <c r="D15" s="79">
        <f>D13*0.35</f>
        <v>4900</v>
      </c>
    </row>
    <row r="16" spans="1:7" ht="26.25" customHeight="1">
      <c r="B16" s="68" t="s">
        <v>5</v>
      </c>
      <c r="D16" s="70"/>
    </row>
    <row r="17" spans="1:4" ht="26.25" customHeight="1">
      <c r="A17" s="71"/>
      <c r="B17" s="74" t="s">
        <v>6</v>
      </c>
      <c r="C17" s="75"/>
      <c r="D17" s="84">
        <f>D5-D15</f>
        <v>9100</v>
      </c>
    </row>
    <row r="18" spans="1:4">
      <c r="B18" s="1"/>
      <c r="D18" s="1"/>
    </row>
    <row r="19" spans="1:4">
      <c r="B19" s="1"/>
      <c r="D19" s="1"/>
    </row>
  </sheetData>
  <sheetProtection selectLockedCells="1"/>
  <mergeCells count="2">
    <mergeCell ref="F9:F10"/>
    <mergeCell ref="B3:D3"/>
  </mergeCells>
  <printOptions horizontalCentered="1"/>
  <pageMargins left="0.7" right="0.7" top="0.75" bottom="0.75" header="0.3" footer="0.3"/>
  <pageSetup scale="87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H5"/>
  <sheetViews>
    <sheetView workbookViewId="0"/>
  </sheetViews>
  <sheetFormatPr baseColWidth="10" defaultColWidth="8.83203125" defaultRowHeight="14" x14ac:dyDescent="0"/>
  <cols>
    <col min="1" max="1" width="12.83203125" bestFit="1" customWidth="1"/>
    <col min="2" max="8" width="11" customWidth="1"/>
  </cols>
  <sheetData>
    <row r="1" spans="1:8">
      <c r="A1" s="45"/>
      <c r="B1" s="45" t="s">
        <v>42</v>
      </c>
      <c r="C1" s="45" t="s">
        <v>40</v>
      </c>
      <c r="D1" s="45" t="s">
        <v>29</v>
      </c>
      <c r="E1" s="45" t="s">
        <v>35</v>
      </c>
      <c r="F1" s="45" t="s">
        <v>41</v>
      </c>
      <c r="G1" s="45" t="s">
        <v>36</v>
      </c>
      <c r="H1" s="45" t="s">
        <v>37</v>
      </c>
    </row>
    <row r="2" spans="1:8">
      <c r="A2" s="45" t="s">
        <v>31</v>
      </c>
      <c r="B2" s="45">
        <v>9.6439999999999998E-2</v>
      </c>
      <c r="C2" s="45">
        <v>6.8159999999999998E-2</v>
      </c>
      <c r="D2" s="45">
        <v>5.2630000000000003E-2</v>
      </c>
      <c r="E2" s="45">
        <v>3.6880000000000003E-2</v>
      </c>
      <c r="F2" s="45">
        <v>3.4720000000000001E-2</v>
      </c>
      <c r="G2" s="45">
        <v>2.9870000000000001E-2</v>
      </c>
      <c r="H2" s="45">
        <v>2.6880000000000001E-2</v>
      </c>
    </row>
    <row r="3" spans="1:8">
      <c r="A3" s="45" t="s">
        <v>32</v>
      </c>
      <c r="B3" s="45">
        <v>9.5250000000000001E-2</v>
      </c>
      <c r="C3" s="45">
        <v>6.3369999999999996E-2</v>
      </c>
      <c r="D3" s="45">
        <v>4.8439999999999997E-2</v>
      </c>
      <c r="E3" s="45">
        <v>3.4290000000000001E-2</v>
      </c>
      <c r="F3" s="45">
        <v>3.2120000000000003E-2</v>
      </c>
      <c r="G3" s="45">
        <v>2.7269999999999999E-2</v>
      </c>
      <c r="H3" s="45">
        <v>2.3109999999999999E-2</v>
      </c>
    </row>
    <row r="4" spans="1:8">
      <c r="A4" s="45" t="s">
        <v>33</v>
      </c>
      <c r="B4" s="45">
        <v>9.3170000000000003E-2</v>
      </c>
      <c r="C4" s="45">
        <v>6.2640000000000001E-2</v>
      </c>
      <c r="D4" s="45">
        <v>4.6780000000000002E-2</v>
      </c>
      <c r="E4" s="45">
        <v>3.2669999999999998E-2</v>
      </c>
      <c r="F4" s="45">
        <v>3.0509999999999999E-2</v>
      </c>
      <c r="G4" s="45">
        <v>2.5649999999999999E-2</v>
      </c>
      <c r="H4" s="45">
        <v>2.147E-2</v>
      </c>
    </row>
    <row r="5" spans="1:8">
      <c r="A5" s="45" t="s">
        <v>34</v>
      </c>
      <c r="B5" s="45">
        <v>9.1109999999999997E-2</v>
      </c>
      <c r="C5" s="45">
        <v>6.1629999999999997E-2</v>
      </c>
      <c r="D5" s="45">
        <v>4.6100000000000002E-2</v>
      </c>
      <c r="E5" s="45">
        <v>3.202E-2</v>
      </c>
      <c r="F5" s="45">
        <v>2.9860000000000001E-2</v>
      </c>
      <c r="G5" s="45">
        <v>2.4989999999999998E-2</v>
      </c>
      <c r="H5" s="45">
        <v>2.0809999999999999E-2</v>
      </c>
    </row>
  </sheetData>
  <sheetProtection password="DFB0" sheet="1" objects="1" scenarios="1" selectLockedCells="1" selectUnlockedCell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 Page</vt:lpstr>
      <vt:lpstr>179 Calc</vt:lpstr>
      <vt:lpstr>Rates</vt:lpstr>
    </vt:vector>
  </TitlesOfParts>
  <Company>Lease Corporation of America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Vargo</dc:creator>
  <cp:lastModifiedBy>Elizabeth Russell</cp:lastModifiedBy>
  <cp:lastPrinted>2014-12-23T14:49:30Z</cp:lastPrinted>
  <dcterms:created xsi:type="dcterms:W3CDTF">2014-07-16T21:03:03Z</dcterms:created>
  <dcterms:modified xsi:type="dcterms:W3CDTF">2016-02-22T15:10:38Z</dcterms:modified>
</cp:coreProperties>
</file>